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valant-my.sharepoint.com/personal/brad_johnson_valant_com/Documents/Documents/Content Marketing Documents/High Value Assets (HVA)/Total Cost of Ownership/"/>
    </mc:Choice>
  </mc:AlternateContent>
  <xr:revisionPtr revIDLastSave="46" documentId="11_E99D904935DFE4E343AA2A26D0DD00E8FE14BA9E" xr6:coauthVersionLast="47" xr6:coauthVersionMax="47" xr10:uidLastSave="{1087617E-66CA-48A0-8339-93F57E6F0544}"/>
  <bookViews>
    <workbookView xWindow="-108" yWindow="-108" windowWidth="23256" windowHeight="13896" tabRatio="500" xr2:uid="{00000000-000D-0000-FFFF-FFFF00000000}"/>
  </bookViews>
  <sheets>
    <sheet name="Start Here" sheetId="1" r:id="rId1"/>
    <sheet name="Practice Inputs" sheetId="2" r:id="rId2"/>
    <sheet name="ROI Summary" sheetId="3" r:id="rId3"/>
    <sheet name="Sales Handoff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9" i="3" l="1"/>
  <c r="B25" i="4"/>
  <c r="B24" i="4"/>
  <c r="B23" i="4"/>
  <c r="B22" i="4"/>
  <c r="B21" i="4"/>
  <c r="B11" i="4"/>
  <c r="B10" i="4"/>
  <c r="B9" i="4"/>
  <c r="B8" i="4"/>
  <c r="B7" i="4"/>
  <c r="B6" i="4"/>
  <c r="B23" i="3"/>
  <c r="C43" i="2"/>
  <c r="C44" i="2" s="1"/>
  <c r="B43" i="2"/>
  <c r="B44" i="2" s="1"/>
  <c r="B22" i="3" s="1"/>
  <c r="B24" i="3" s="1"/>
  <c r="B17" i="4" s="1"/>
  <c r="D34" i="2"/>
  <c r="B18" i="3" s="1"/>
  <c r="B16" i="4" s="1"/>
  <c r="D33" i="2"/>
  <c r="D32" i="2"/>
  <c r="D31" i="2"/>
  <c r="C27" i="2"/>
  <c r="B27" i="2"/>
  <c r="D26" i="2"/>
  <c r="D25" i="2"/>
  <c r="D24" i="2"/>
  <c r="D23" i="2"/>
  <c r="C17" i="2"/>
  <c r="D17" i="2" s="1"/>
  <c r="B17" i="2"/>
  <c r="D18" i="2" s="1"/>
  <c r="D19" i="2" s="1"/>
  <c r="B7" i="3" s="1"/>
  <c r="B8" i="3" s="1"/>
  <c r="D16" i="2"/>
  <c r="D27" i="2" l="1"/>
  <c r="B13" i="3" s="1"/>
  <c r="B14" i="3" s="1"/>
  <c r="B15" i="4" s="1"/>
  <c r="B14" i="4"/>
  <c r="B27" i="3" l="1"/>
  <c r="B18" i="4" s="1"/>
  <c r="B30" i="3" l="1"/>
  <c r="B31" i="3"/>
</calcChain>
</file>

<file path=xl/sharedStrings.xml><?xml version="1.0" encoding="utf-8"?>
<sst xmlns="http://schemas.openxmlformats.org/spreadsheetml/2006/main" count="166" uniqueCount="145">
  <si>
    <t>Step 1</t>
  </si>
  <si>
    <t>Enter your practice profile in the yellow input cells on the 'Practice Inputs' tab.</t>
  </si>
  <si>
    <t>Step 2</t>
  </si>
  <si>
    <t>Review pre-filled benchmark assumptions. Adjust any cell to match your current reality.</t>
  </si>
  <si>
    <t>Step 3</t>
  </si>
  <si>
    <t>The 'ROI Summary' tab calculates your estimated annual dollar impact automatically.</t>
  </si>
  <si>
    <t>Step 4</t>
  </si>
  <si>
    <t>The 'Sales Handoff' tab captures your data in a format ready for a practice assessment conversation.</t>
  </si>
  <si>
    <t>Color Key</t>
  </si>
  <si>
    <t>Yellow cell with blue text</t>
  </si>
  <si>
    <t>White cell with black text</t>
  </si>
  <si>
    <t>Teal cell with navy text</t>
  </si>
  <si>
    <t>Practice Inputs</t>
  </si>
  <si>
    <t>Fill in yellow cells. White cells calculate automatically. Adjust benchmarks to match your practice.</t>
  </si>
  <si>
    <t>A  |  Practice Profile</t>
  </si>
  <si>
    <t>Field</t>
  </si>
  <si>
    <t>Your Value</t>
  </si>
  <si>
    <t>Benchmark / Note</t>
  </si>
  <si>
    <t>Practice Name</t>
  </si>
  <si>
    <t>—</t>
  </si>
  <si>
    <t>Number of Full-Time Providers</t>
  </si>
  <si>
    <t>Benchmark: 6-15 for this model</t>
  </si>
  <si>
    <t>Average Provider Sessions per Week</t>
  </si>
  <si>
    <t>Industry avg: 18-22 sessions/wk</t>
  </si>
  <si>
    <t>Average Session Reimbursement ($)</t>
  </si>
  <si>
    <t>Varies by payer mix; $150-$200 typical</t>
  </si>
  <si>
    <t>Current EHR System</t>
  </si>
  <si>
    <t>Used for comparison context</t>
  </si>
  <si>
    <t>EHR Contract Renewal Window</t>
  </si>
  <si>
    <t>e.g., Renews Jan 2026</t>
  </si>
  <si>
    <t>B  |  Documentation Time (AI Notes Assist Impact)</t>
  </si>
  <si>
    <t>Metric</t>
  </si>
  <si>
    <t>Your Current State</t>
  </si>
  <si>
    <t>With Valant AI Notes Assist</t>
  </si>
  <si>
    <t>Difference</t>
  </si>
  <si>
    <t>Source / Note</t>
  </si>
  <si>
    <t>Avg documentation time per session (minutes)</t>
  </si>
  <si>
    <t>Valant AI Notes Assist avg: 38 min vs. 90 min industry baseline</t>
  </si>
  <si>
    <t>Documentation sessions per provider per week</t>
  </si>
  <si>
    <t>Pulled from Practice Profile</t>
  </si>
  <si>
    <t>Minutes saved per provider per week</t>
  </si>
  <si>
    <t>Minutes saved per provider each week</t>
  </si>
  <si>
    <t>Hours saved per provider per week</t>
  </si>
  <si>
    <t>Source: Valant customer averages, 2025</t>
  </si>
  <si>
    <t>C  |  Billing Performance (Claim Assist Impact)</t>
  </si>
  <si>
    <t>With Valant Claim Assist</t>
  </si>
  <si>
    <t>Monthly Claims Submitted</t>
  </si>
  <si>
    <t>Enter your current monthly claim volume</t>
  </si>
  <si>
    <t>Denial Rate (%)</t>
  </si>
  <si>
    <t>Industry avg: 12%; Valant Claim Assist benchmark: &lt;5%</t>
  </si>
  <si>
    <t>Average Revenue per Denied Claim ($)</t>
  </si>
  <si>
    <t>Typically matches your avg session reimbursement</t>
  </si>
  <si>
    <t>% of Denied Claims Successfully Appealed / Recovered</t>
  </si>
  <si>
    <t>Valant benchmark: 75%+ recovery rate</t>
  </si>
  <si>
    <t>Monthly Revenue Recovered (Current vs Valant)</t>
  </si>
  <si>
    <t>Additional monthly revenue with Valant Claim Assist</t>
  </si>
  <si>
    <t>D  |  New Provider Ramp Time</t>
  </si>
  <si>
    <t>Current State (Avg Industry)</t>
  </si>
  <si>
    <t>With Valant</t>
  </si>
  <si>
    <t>New providers added per year</t>
  </si>
  <si>
    <t>Enter your expected new hires annually</t>
  </si>
  <si>
    <t>Weeks to full productivity (current EHR)</t>
  </si>
  <si>
    <t>Industry avg: 10 weeks; Valant avg: 6 weeks</t>
  </si>
  <si>
    <t>Revenue per provider per week at full productivity ($)</t>
  </si>
  <si>
    <t>Based on avg session rate x weekly session volume</t>
  </si>
  <si>
    <t>Revenue Recovered from Faster Ramp (Annual)</t>
  </si>
  <si>
    <t>New providers x weeks saved x weekly revenue</t>
  </si>
  <si>
    <t>E  |  Platform Cost Inputs (Total Cost of Ownership)</t>
  </si>
  <si>
    <t>Current EHR / Status Quo</t>
  </si>
  <si>
    <t>Valant</t>
  </si>
  <si>
    <t>Monthly EHR platform fee ($)</t>
  </si>
  <si>
    <t>Enter your current EHR monthly contract cost</t>
  </si>
  <si>
    <t>Implementation / setup cost ($, one-time)</t>
  </si>
  <si>
    <t>Valant: no additional implementation fee for standard setup</t>
  </si>
  <si>
    <t>Monthly billing software cost ($, if separate)</t>
  </si>
  <si>
    <t>Valant Claim Assist included in platform</t>
  </si>
  <si>
    <t>Monthly staff time on manual billing tasks (hours)</t>
  </si>
  <si>
    <t>Claim Assist reduces manual billing hours by ~60%</t>
  </si>
  <si>
    <t>Staff hourly cost for billing tasks ($)</t>
  </si>
  <si>
    <t>Billing staff avg hourly rate</t>
  </si>
  <si>
    <t>Monthly Admin Labor Cost (billing tasks)</t>
  </si>
  <si>
    <t>Hours x hourly rate = monthly admin labor cost</t>
  </si>
  <si>
    <t>Total Monthly Platform + Admin Cost</t>
  </si>
  <si>
    <t>Platform fee + billing software + admin labor</t>
  </si>
  <si>
    <t>ROI Summary  |  Your Practice Impact</t>
  </si>
  <si>
    <t>All figures calculated from your Practice Inputs. Adjust inputs to update this summary.</t>
  </si>
  <si>
    <t>1  |  Documentation Time Savings (AI Notes Assist)</t>
  </si>
  <si>
    <t>Impact Area</t>
  </si>
  <si>
    <t>Annual Value</t>
  </si>
  <si>
    <t>How It's Calculated</t>
  </si>
  <si>
    <t>Total provider hours saved per year</t>
  </si>
  <si>
    <t>Hours saved per provider per week x providers x 52 weeks</t>
  </si>
  <si>
    <t>Additional billable sessions possible per year</t>
  </si>
  <si>
    <t>Hours saved converted to additional sessions at 38 min/session with AI Notes Assist</t>
  </si>
  <si>
    <t>Annual Revenue from Recaptured Sessions</t>
  </si>
  <si>
    <t>Additional sessions x average session reimbursement ($)</t>
  </si>
  <si>
    <t>2  |  Billing Revenue Recovery (Claim Assist)</t>
  </si>
  <si>
    <t>Additional monthly revenue recovered vs current state</t>
  </si>
  <si>
    <t>From Section C of Practice Inputs: Valant Claim Assist recovery vs current denial recovery</t>
  </si>
  <si>
    <t>Annual Revenue Recovered from Reduced Denials</t>
  </si>
  <si>
    <t>Monthly recovery x 12 months</t>
  </si>
  <si>
    <t>3  |  New Provider Ramp Acceleration</t>
  </si>
  <si>
    <t>Annual Revenue from Faster Provider Ramp</t>
  </si>
  <si>
    <t>New providers x weeks saved x weekly revenue per provider at full productivity</t>
  </si>
  <si>
    <t>4  |  Platform Cost Savings</t>
  </si>
  <si>
    <t>Annual platform + admin cost savings</t>
  </si>
  <si>
    <t>Annual difference in platform + billing software + admin labor costs</t>
  </si>
  <si>
    <t>Less: one-time implementation cost (amortized Year 1)</t>
  </si>
  <si>
    <t>One-time setup cost offset against Year 1 savings only</t>
  </si>
  <si>
    <t>Net Annual Platform Cost Savings</t>
  </si>
  <si>
    <t>Annual cost savings less one-time implementation offset</t>
  </si>
  <si>
    <t>TOTAL ANNUAL IMPACT</t>
  </si>
  <si>
    <t>Total Estimated Annual Value of Switching to Valant</t>
  </si>
  <si>
    <t>Documentation savings + billing recovery + ramp acceleration + cost savings</t>
  </si>
  <si>
    <t>Payback / Breakeven</t>
  </si>
  <si>
    <t>Monthly value to your practice</t>
  </si>
  <si>
    <t>Total annual value divided by 12</t>
  </si>
  <si>
    <t>Months to recover one-time implementation cost</t>
  </si>
  <si>
    <t>Implementation cost / monthly value</t>
  </si>
  <si>
    <t>Figures are estimates based on Valant customer averages and behavioral health industry benchmarks (2025-2026). Actual results vary by practice.</t>
  </si>
  <si>
    <t>Sales Handoff Summary  |  Practice Assessment Data</t>
  </si>
  <si>
    <t>This tab compiles your key inputs and ROI outputs for a practice assessment conversation.</t>
  </si>
  <si>
    <t>Practice Profile</t>
  </si>
  <si>
    <t>Number of Providers</t>
  </si>
  <si>
    <t>Avg Sessions per Provider per Week</t>
  </si>
  <si>
    <t>Avg Session Reimbursement ($)</t>
  </si>
  <si>
    <t>Current EHR</t>
  </si>
  <si>
    <t>EHR Renewal Window</t>
  </si>
  <si>
    <t>ROI Outputs</t>
  </si>
  <si>
    <t>Annual Documentation Time Savings</t>
  </si>
  <si>
    <t>Annual Billing Revenue Recovery</t>
  </si>
  <si>
    <t>TOTAL ESTIMATED ANNUAL VALUE</t>
  </si>
  <si>
    <t>Key Inputs Captured</t>
  </si>
  <si>
    <t>Monthly Claim Volume</t>
  </si>
  <si>
    <t>Current Denial Rate</t>
  </si>
  <si>
    <t>Current Avg Documentation Time (min)</t>
  </si>
  <si>
    <t>New Providers Hired per Year</t>
  </si>
  <si>
    <t>Current Monthly Platform Cost</t>
  </si>
  <si>
    <t>Source: Valant ROI Calculator. Inputs entered by practice. For internal use in practice assessment conversations.</t>
  </si>
  <si>
    <t>Total Cost of Ownership ROI Calculator</t>
  </si>
  <si>
    <t>Practice Impact Analysis  |  Valant</t>
  </si>
  <si>
    <t>How to Use the Calculator</t>
  </si>
  <si>
    <r>
      <rPr>
        <b/>
        <sz val="10"/>
        <color rgb="FF1A1A1A"/>
        <rFont val="Arial"/>
        <family val="2"/>
      </rPr>
      <t>INPUT:</t>
    </r>
    <r>
      <rPr>
        <sz val="10"/>
        <color rgb="FF1A1A1A"/>
        <rFont val="Arial"/>
        <charset val="1"/>
      </rPr>
      <t xml:space="preserve"> Enter your data here.</t>
    </r>
  </si>
  <si>
    <r>
      <rPr>
        <b/>
        <sz val="10"/>
        <color rgb="FF1A1A1A"/>
        <rFont val="Arial"/>
        <family val="2"/>
      </rPr>
      <t>CALCULATED:</t>
    </r>
    <r>
      <rPr>
        <sz val="10"/>
        <color rgb="FF1A1A1A"/>
        <rFont val="Arial"/>
        <charset val="1"/>
      </rPr>
      <t xml:space="preserve"> Auto-populated from your inputs.</t>
    </r>
  </si>
  <si>
    <r>
      <rPr>
        <b/>
        <sz val="10"/>
        <color rgb="FF1A1A1A"/>
        <rFont val="Arial"/>
        <family val="2"/>
      </rPr>
      <t>RESULT:</t>
    </r>
    <r>
      <rPr>
        <sz val="10"/>
        <color rgb="FF1A1A1A"/>
        <rFont val="Arial"/>
        <charset val="1"/>
      </rPr>
      <t xml:space="preserve"> Key output or summary figure.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</si>
</sst>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$#,##0"/>
    <numFmt numFmtId="165" formatCode="#,##0.0"/>
    <numFmt numFmtId="166" formatCode="0.0%"/>
    <numFmt numFmtId="167" formatCode="\$#,##0;&quot;($&quot;#,##0\);\-"/>
  </numFmts>
  <fonts count="23" x14ac:knownFonts="1">
    <font>
      <sz val="11"/>
      <color theme="1"/>
      <name val="Calibri"/>
      <family val="2"/>
      <charset val="1"/>
    </font>
    <font>
      <b/>
      <sz val="22"/>
      <color rgb="FFFFFFFF"/>
      <name val="Arial"/>
      <charset val="1"/>
    </font>
    <font>
      <sz val="12"/>
      <color rgb="FFFFFFFF"/>
      <name val="Arial"/>
      <charset val="1"/>
    </font>
    <font>
      <b/>
      <sz val="11"/>
      <color rgb="FF1B2B4B"/>
      <name val="Arial"/>
      <charset val="1"/>
    </font>
    <font>
      <b/>
      <sz val="10"/>
      <color rgb="FFFFFFFF"/>
      <name val="Arial"/>
      <charset val="1"/>
    </font>
    <font>
      <sz val="10"/>
      <color rgb="FF1A1A1A"/>
      <name val="Arial"/>
      <charset val="1"/>
    </font>
    <font>
      <sz val="10"/>
      <color rgb="FF0000FF"/>
      <name val="Arial"/>
      <charset val="1"/>
    </font>
    <font>
      <sz val="10"/>
      <color rgb="FF000000"/>
      <name val="Arial"/>
      <charset val="1"/>
    </font>
    <font>
      <sz val="10"/>
      <color rgb="FF1B2B4B"/>
      <name val="Arial"/>
      <charset val="1"/>
    </font>
    <font>
      <i/>
      <sz val="9"/>
      <color rgb="FF888888"/>
      <name val="Arial"/>
      <charset val="1"/>
    </font>
    <font>
      <b/>
      <sz val="13"/>
      <color rgb="FFFFFFFF"/>
      <name val="Arial"/>
      <charset val="1"/>
    </font>
    <font>
      <i/>
      <sz val="9"/>
      <color rgb="FF555555"/>
      <name val="Arial"/>
      <charset val="1"/>
    </font>
    <font>
      <b/>
      <sz val="9"/>
      <color rgb="FFFFFFFF"/>
      <name val="Arial"/>
      <charset val="1"/>
    </font>
    <font>
      <b/>
      <sz val="10"/>
      <color rgb="FF1B2B4B"/>
      <name val="Arial"/>
      <charset val="1"/>
    </font>
    <font>
      <b/>
      <sz val="10"/>
      <color rgb="FF1A1A1A"/>
      <name val="Arial"/>
      <charset val="1"/>
    </font>
    <font>
      <i/>
      <sz val="9"/>
      <color rgb="FF1B2B4B"/>
      <name val="Arial"/>
      <charset val="1"/>
    </font>
    <font>
      <sz val="11"/>
      <color rgb="FF1A1A1A"/>
      <name val="Arial"/>
      <charset val="1"/>
    </font>
    <font>
      <b/>
      <sz val="12"/>
      <color rgb="FFFFFFFF"/>
      <name val="Arial"/>
      <charset val="1"/>
    </font>
    <font>
      <b/>
      <sz val="16"/>
      <color rgb="FF1B2B4B"/>
      <name val="Arial"/>
      <charset val="1"/>
    </font>
    <font>
      <i/>
      <sz val="9"/>
      <color rgb="FFFFFFFF"/>
      <name val="Arial"/>
      <charset val="1"/>
    </font>
    <font>
      <i/>
      <sz val="8"/>
      <color rgb="FF888888"/>
      <name val="Arial"/>
      <charset val="1"/>
    </font>
    <font>
      <b/>
      <sz val="10"/>
      <color rgb="FF1A1A1A"/>
      <name val="Arial"/>
      <family val="2"/>
    </font>
    <font>
      <sz val="10"/>
      <color rgb="FF1A1A1A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1B2B4B"/>
        <bgColor rgb="FF003366"/>
      </patternFill>
    </fill>
    <fill>
      <patternFill patternType="solid">
        <fgColor rgb="FF00838F"/>
        <bgColor rgb="FF008080"/>
      </patternFill>
    </fill>
    <fill>
      <patternFill patternType="solid">
        <fgColor rgb="FFE0F4F5"/>
        <bgColor rgb="FFF5F5F5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F7C948"/>
        <bgColor rgb="FFFFCC99"/>
      </patternFill>
    </fill>
    <fill>
      <patternFill patternType="solid">
        <fgColor rgb="FFED1864"/>
        <bgColor rgb="FF003366"/>
      </patternFill>
    </fill>
    <fill>
      <patternFill patternType="solid">
        <fgColor rgb="FF1C829F"/>
        <bgColor rgb="FF008080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rgb="FF1B2B4B"/>
      </left>
      <right style="medium">
        <color rgb="FF1B2B4B"/>
      </right>
      <top style="medium">
        <color rgb="FF1B2B4B"/>
      </top>
      <bottom style="medium">
        <color rgb="FF1B2B4B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1" fillId="6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center" vertical="center" wrapText="1"/>
    </xf>
    <xf numFmtId="0" fontId="11" fillId="5" borderId="0" xfId="0" applyFont="1" applyFill="1" applyAlignment="1">
      <alignment horizontal="left" vertical="center"/>
    </xf>
    <xf numFmtId="0" fontId="11" fillId="6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indent="1"/>
    </xf>
    <xf numFmtId="0" fontId="11" fillId="0" borderId="0" xfId="0" applyFont="1" applyAlignment="1">
      <alignment horizontal="left" vertical="center"/>
    </xf>
    <xf numFmtId="0" fontId="10" fillId="2" borderId="0" xfId="0" applyFont="1" applyFill="1" applyAlignment="1">
      <alignment horizontal="left" vertical="center" indent="1"/>
    </xf>
    <xf numFmtId="0" fontId="9" fillId="0" borderId="0" xfId="0" applyFont="1" applyAlignment="1">
      <alignment horizontal="left" vertical="center"/>
    </xf>
    <xf numFmtId="0" fontId="5" fillId="6" borderId="0" xfId="0" applyFont="1" applyFill="1" applyAlignment="1">
      <alignment horizontal="left" vertical="center"/>
    </xf>
    <xf numFmtId="0" fontId="5" fillId="6" borderId="0" xfId="0" applyFont="1" applyFill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 wrapText="1"/>
    </xf>
    <xf numFmtId="0" fontId="5" fillId="6" borderId="0" xfId="0" applyFont="1" applyFill="1" applyAlignment="1">
      <alignment horizontal="left" vertical="center" wrapText="1" indent="1"/>
    </xf>
    <xf numFmtId="0" fontId="5" fillId="5" borderId="0" xfId="0" applyFont="1" applyFill="1" applyAlignment="1">
      <alignment horizontal="left" vertical="center" wrapText="1" indent="1"/>
    </xf>
    <xf numFmtId="3" fontId="6" fillId="4" borderId="1" xfId="0" applyNumberFormat="1" applyFont="1" applyFill="1" applyBorder="1" applyAlignment="1">
      <alignment horizontal="right" vertical="center"/>
    </xf>
    <xf numFmtId="3" fontId="13" fillId="4" borderId="1" xfId="0" applyNumberFormat="1" applyFont="1" applyFill="1" applyBorder="1" applyAlignment="1">
      <alignment horizontal="right" vertical="center"/>
    </xf>
    <xf numFmtId="3" fontId="7" fillId="6" borderId="1" xfId="0" applyNumberFormat="1" applyFont="1" applyFill="1" applyBorder="1" applyAlignment="1">
      <alignment horizontal="right" vertical="center"/>
    </xf>
    <xf numFmtId="0" fontId="14" fillId="4" borderId="0" xfId="0" applyFont="1" applyFill="1" applyAlignment="1">
      <alignment horizontal="left" vertical="center" wrapText="1" indent="1"/>
    </xf>
    <xf numFmtId="3" fontId="3" fillId="4" borderId="2" xfId="0" applyNumberFormat="1" applyFont="1" applyFill="1" applyBorder="1" applyAlignment="1">
      <alignment horizontal="right" vertical="center"/>
    </xf>
    <xf numFmtId="165" fontId="3" fillId="4" borderId="2" xfId="0" applyNumberFormat="1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center"/>
    </xf>
    <xf numFmtId="166" fontId="6" fillId="4" borderId="1" xfId="0" applyNumberFormat="1" applyFont="1" applyFill="1" applyBorder="1" applyAlignment="1">
      <alignment horizontal="right" vertical="center"/>
    </xf>
    <xf numFmtId="166" fontId="3" fillId="4" borderId="1" xfId="0" applyNumberFormat="1" applyFont="1" applyFill="1" applyBorder="1" applyAlignment="1">
      <alignment horizontal="right" vertical="center"/>
    </xf>
    <xf numFmtId="164" fontId="3" fillId="4" borderId="2" xfId="0" applyNumberFormat="1" applyFont="1" applyFill="1" applyBorder="1" applyAlignment="1">
      <alignment horizontal="right" vertical="center"/>
    </xf>
    <xf numFmtId="164" fontId="6" fillId="4" borderId="1" xfId="0" applyNumberFormat="1" applyFont="1" applyFill="1" applyBorder="1" applyAlignment="1">
      <alignment horizontal="right" vertical="center"/>
    </xf>
    <xf numFmtId="164" fontId="3" fillId="4" borderId="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 wrapText="1" indent="1"/>
    </xf>
    <xf numFmtId="165" fontId="16" fillId="6" borderId="1" xfId="0" applyNumberFormat="1" applyFont="1" applyFill="1" applyBorder="1" applyAlignment="1">
      <alignment horizontal="right" vertical="center"/>
    </xf>
    <xf numFmtId="3" fontId="16" fillId="6" borderId="1" xfId="0" applyNumberFormat="1" applyFont="1" applyFill="1" applyBorder="1" applyAlignment="1">
      <alignment horizontal="right" vertical="center"/>
    </xf>
    <xf numFmtId="164" fontId="16" fillId="6" borderId="1" xfId="0" applyNumberFormat="1" applyFont="1" applyFill="1" applyBorder="1" applyAlignment="1">
      <alignment horizontal="right" vertical="center"/>
    </xf>
    <xf numFmtId="167" fontId="16" fillId="6" borderId="1" xfId="0" applyNumberFormat="1" applyFont="1" applyFill="1" applyBorder="1" applyAlignment="1">
      <alignment horizontal="right" vertical="center"/>
    </xf>
    <xf numFmtId="0" fontId="17" fillId="2" borderId="0" xfId="0" applyFont="1" applyFill="1" applyAlignment="1">
      <alignment horizontal="left" vertical="center" wrapText="1" indent="1"/>
    </xf>
    <xf numFmtId="164" fontId="18" fillId="7" borderId="2" xfId="0" applyNumberFormat="1" applyFont="1" applyFill="1" applyBorder="1" applyAlignment="1">
      <alignment horizontal="right" vertical="center"/>
    </xf>
    <xf numFmtId="164" fontId="7" fillId="6" borderId="1" xfId="0" applyNumberFormat="1" applyFont="1" applyFill="1" applyBorder="1" applyAlignment="1">
      <alignment horizontal="right" vertical="center"/>
    </xf>
    <xf numFmtId="165" fontId="7" fillId="5" borderId="1" xfId="0" applyNumberFormat="1" applyFont="1" applyFill="1" applyBorder="1" applyAlignment="1">
      <alignment horizontal="right" vertical="center"/>
    </xf>
    <xf numFmtId="0" fontId="14" fillId="6" borderId="0" xfId="0" applyFont="1" applyFill="1" applyAlignment="1">
      <alignment horizontal="left" vertical="center" wrapText="1" indent="1"/>
    </xf>
    <xf numFmtId="0" fontId="16" fillId="6" borderId="0" xfId="0" applyFont="1" applyFill="1" applyAlignment="1">
      <alignment horizontal="left" vertical="center"/>
    </xf>
    <xf numFmtId="0" fontId="14" fillId="5" borderId="0" xfId="0" applyFont="1" applyFill="1" applyAlignment="1">
      <alignment horizontal="left" vertical="center" wrapText="1" indent="1"/>
    </xf>
    <xf numFmtId="0" fontId="16" fillId="5" borderId="0" xfId="0" applyFont="1" applyFill="1" applyAlignment="1">
      <alignment horizontal="left" vertical="center"/>
    </xf>
    <xf numFmtId="3" fontId="16" fillId="6" borderId="0" xfId="0" applyNumberFormat="1" applyFont="1" applyFill="1" applyAlignment="1">
      <alignment horizontal="left" vertical="center"/>
    </xf>
    <xf numFmtId="3" fontId="16" fillId="5" borderId="0" xfId="0" applyNumberFormat="1" applyFont="1" applyFill="1" applyAlignment="1">
      <alignment horizontal="left" vertical="center"/>
    </xf>
    <xf numFmtId="164" fontId="16" fillId="6" borderId="0" xfId="0" applyNumberFormat="1" applyFont="1" applyFill="1" applyAlignment="1">
      <alignment horizontal="left" vertical="center"/>
    </xf>
    <xf numFmtId="164" fontId="5" fillId="6" borderId="1" xfId="0" applyNumberFormat="1" applyFont="1" applyFill="1" applyBorder="1" applyAlignment="1">
      <alignment horizontal="right" vertical="center"/>
    </xf>
    <xf numFmtId="164" fontId="5" fillId="5" borderId="1" xfId="0" applyNumberFormat="1" applyFont="1" applyFill="1" applyBorder="1" applyAlignment="1">
      <alignment horizontal="right" vertical="center"/>
    </xf>
    <xf numFmtId="0" fontId="3" fillId="4" borderId="0" xfId="0" applyFont="1" applyFill="1" applyAlignment="1">
      <alignment horizontal="left" vertical="center" wrapText="1" indent="1"/>
    </xf>
    <xf numFmtId="164" fontId="3" fillId="7" borderId="2" xfId="0" applyNumberFormat="1" applyFont="1" applyFill="1" applyBorder="1" applyAlignment="1">
      <alignment horizontal="right" vertical="center"/>
    </xf>
    <xf numFmtId="166" fontId="16" fillId="5" borderId="1" xfId="0" applyNumberFormat="1" applyFont="1" applyFill="1" applyBorder="1" applyAlignment="1">
      <alignment horizontal="right" vertical="center"/>
    </xf>
    <xf numFmtId="3" fontId="16" fillId="5" borderId="1" xfId="0" applyNumberFormat="1" applyFont="1" applyFill="1" applyBorder="1" applyAlignment="1">
      <alignment horizontal="right" vertical="center"/>
    </xf>
    <xf numFmtId="0" fontId="11" fillId="5" borderId="0" xfId="0" applyFont="1" applyFill="1" applyAlignment="1">
      <alignment horizontal="left" vertical="center" wrapText="1"/>
    </xf>
    <xf numFmtId="0" fontId="15" fillId="4" borderId="0" xfId="0" applyFont="1" applyFill="1" applyAlignment="1">
      <alignment horizontal="left" vertical="center"/>
    </xf>
    <xf numFmtId="0" fontId="15" fillId="4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indent="1"/>
    </xf>
    <xf numFmtId="0" fontId="19" fillId="2" borderId="0" xfId="0" applyFont="1" applyFill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1" fillId="8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49" fontId="6" fillId="7" borderId="1" xfId="0" applyNumberFormat="1" applyFont="1" applyFill="1" applyBorder="1" applyAlignment="1">
      <alignment horizontal="center" vertical="center"/>
    </xf>
    <xf numFmtId="3" fontId="6" fillId="7" borderId="1" xfId="0" applyNumberFormat="1" applyFont="1" applyFill="1" applyBorder="1" applyAlignment="1">
      <alignment horizontal="center" vertical="center"/>
    </xf>
    <xf numFmtId="164" fontId="6" fillId="7" borderId="1" xfId="0" applyNumberFormat="1" applyFont="1" applyFill="1" applyBorder="1" applyAlignment="1">
      <alignment horizontal="center" vertical="center"/>
    </xf>
    <xf numFmtId="3" fontId="7" fillId="5" borderId="1" xfId="0" applyNumberFormat="1" applyFont="1" applyFill="1" applyBorder="1" applyAlignment="1">
      <alignment horizontal="center" vertical="center"/>
    </xf>
    <xf numFmtId="3" fontId="7" fillId="6" borderId="1" xfId="0" applyNumberFormat="1" applyFont="1" applyFill="1" applyBorder="1" applyAlignment="1">
      <alignment horizontal="center" vertical="center"/>
    </xf>
    <xf numFmtId="166" fontId="6" fillId="7" borderId="1" xfId="0" applyNumberFormat="1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0" fontId="22" fillId="6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38F"/>
      <rgbColor rgb="FFCCCCCC"/>
      <rgbColor rgb="FF888888"/>
      <rgbColor rgb="FF9999FF"/>
      <rgbColor rgb="FF993366"/>
      <rgbColor rgb="FFF5F5F5"/>
      <rgbColor rgb="FFE0F4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7C948"/>
      <rgbColor rgb="FFFF9900"/>
      <rgbColor rgb="FFFF6600"/>
      <rgbColor rgb="FF555555"/>
      <rgbColor rgb="FF969696"/>
      <rgbColor rgb="FF003366"/>
      <rgbColor rgb="FF339966"/>
      <rgbColor rgb="FF003300"/>
      <rgbColor rgb="FF1A1A1A"/>
      <rgbColor rgb="FF993300"/>
      <rgbColor rgb="FF993366"/>
      <rgbColor rgb="FF333399"/>
      <rgbColor rgb="FF1B2B4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1C829F"/>
      <color rgb="FFED18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B2B4B"/>
  </sheetPr>
  <dimension ref="A1:G16"/>
  <sheetViews>
    <sheetView tabSelected="1" topLeftCell="A2" zoomScaleNormal="100" workbookViewId="0">
      <selection activeCell="C18" sqref="C18"/>
    </sheetView>
  </sheetViews>
  <sheetFormatPr defaultColWidth="8.6640625" defaultRowHeight="14.4" x14ac:dyDescent="0.3"/>
  <cols>
    <col min="1" max="1" width="32" customWidth="1"/>
    <col min="2" max="7" width="22" customWidth="1"/>
    <col min="8" max="8" width="5" customWidth="1"/>
  </cols>
  <sheetData>
    <row r="1" spans="1:7" ht="9.75" customHeight="1" x14ac:dyDescent="0.3"/>
    <row r="2" spans="1:7" ht="49.5" customHeight="1" x14ac:dyDescent="0.3">
      <c r="A2" s="62" t="s">
        <v>139</v>
      </c>
      <c r="B2" s="62"/>
      <c r="C2" s="62"/>
      <c r="D2" s="62"/>
      <c r="E2" s="62"/>
      <c r="F2" s="62"/>
      <c r="G2" s="62"/>
    </row>
    <row r="3" spans="1:7" ht="24" customHeight="1" x14ac:dyDescent="0.3">
      <c r="A3" s="63" t="s">
        <v>140</v>
      </c>
      <c r="B3" s="63"/>
      <c r="C3" s="63"/>
      <c r="D3" s="63"/>
      <c r="E3" s="63"/>
      <c r="F3" s="63"/>
      <c r="G3" s="63"/>
    </row>
    <row r="4" spans="1:7" ht="12" customHeight="1" x14ac:dyDescent="0.3"/>
    <row r="5" spans="1:7" ht="18" customHeight="1" x14ac:dyDescent="0.3">
      <c r="A5" s="12" t="s">
        <v>141</v>
      </c>
      <c r="B5" s="12"/>
      <c r="C5" s="12"/>
      <c r="D5" s="12"/>
      <c r="E5" s="12"/>
      <c r="F5" s="12"/>
      <c r="G5" s="12"/>
    </row>
    <row r="6" spans="1:7" ht="19.5" customHeight="1" x14ac:dyDescent="0.3">
      <c r="A6" s="13" t="s">
        <v>0</v>
      </c>
      <c r="B6" s="11" t="s">
        <v>1</v>
      </c>
      <c r="C6" s="11"/>
      <c r="D6" s="11"/>
      <c r="E6" s="11"/>
      <c r="F6" s="11"/>
      <c r="G6" s="11"/>
    </row>
    <row r="7" spans="1:7" ht="19.5" customHeight="1" x14ac:dyDescent="0.3">
      <c r="A7" s="14" t="s">
        <v>2</v>
      </c>
      <c r="B7" s="10" t="s">
        <v>3</v>
      </c>
      <c r="C7" s="10"/>
      <c r="D7" s="10"/>
      <c r="E7" s="10"/>
      <c r="F7" s="10"/>
      <c r="G7" s="10"/>
    </row>
    <row r="8" spans="1:7" ht="19.5" customHeight="1" x14ac:dyDescent="0.3">
      <c r="A8" s="13" t="s">
        <v>4</v>
      </c>
      <c r="B8" s="11" t="s">
        <v>5</v>
      </c>
      <c r="C8" s="11"/>
      <c r="D8" s="11"/>
      <c r="E8" s="11"/>
      <c r="F8" s="11"/>
      <c r="G8" s="11"/>
    </row>
    <row r="9" spans="1:7" ht="19.5" customHeight="1" x14ac:dyDescent="0.3">
      <c r="A9" s="14" t="s">
        <v>6</v>
      </c>
      <c r="B9" s="10" t="s">
        <v>7</v>
      </c>
      <c r="C9" s="10"/>
      <c r="D9" s="10"/>
      <c r="E9" s="10"/>
      <c r="F9" s="10"/>
      <c r="G9" s="10"/>
    </row>
    <row r="10" spans="1:7" ht="9.75" customHeight="1" x14ac:dyDescent="0.3"/>
    <row r="11" spans="1:7" ht="18" customHeight="1" x14ac:dyDescent="0.3">
      <c r="A11" s="12" t="s">
        <v>8</v>
      </c>
      <c r="B11" s="12"/>
      <c r="C11" s="12"/>
      <c r="D11" s="12"/>
      <c r="E11" s="12"/>
      <c r="F11" s="12"/>
      <c r="G11" s="12"/>
    </row>
    <row r="12" spans="1:7" ht="18" customHeight="1" x14ac:dyDescent="0.3">
      <c r="A12" s="15" t="s">
        <v>9</v>
      </c>
      <c r="B12" s="72" t="s">
        <v>142</v>
      </c>
      <c r="C12" s="9"/>
      <c r="D12" s="9"/>
      <c r="E12" s="9"/>
      <c r="F12" s="9"/>
      <c r="G12" s="9"/>
    </row>
    <row r="13" spans="1:7" ht="18" customHeight="1" x14ac:dyDescent="0.3">
      <c r="A13" s="16" t="s">
        <v>10</v>
      </c>
      <c r="B13" s="72" t="s">
        <v>143</v>
      </c>
      <c r="C13" s="9"/>
      <c r="D13" s="9"/>
      <c r="E13" s="9"/>
      <c r="F13" s="9"/>
      <c r="G13" s="9"/>
    </row>
    <row r="14" spans="1:7" ht="18" customHeight="1" x14ac:dyDescent="0.3">
      <c r="A14" s="17" t="s">
        <v>11</v>
      </c>
      <c r="B14" s="72" t="s">
        <v>144</v>
      </c>
      <c r="C14" s="9"/>
      <c r="D14" s="9"/>
      <c r="E14" s="9"/>
      <c r="F14" s="9"/>
      <c r="G14" s="9"/>
    </row>
    <row r="15" spans="1:7" ht="9.75" customHeight="1" x14ac:dyDescent="0.3"/>
    <row r="16" spans="1:7" ht="15.75" customHeight="1" x14ac:dyDescent="0.3">
      <c r="A16" s="8"/>
      <c r="B16" s="8"/>
      <c r="C16" s="8"/>
      <c r="D16" s="8"/>
      <c r="E16" s="8"/>
      <c r="F16" s="8"/>
      <c r="G16" s="8"/>
    </row>
  </sheetData>
  <mergeCells count="12">
    <mergeCell ref="B14:G14"/>
    <mergeCell ref="A16:G16"/>
    <mergeCell ref="B8:G8"/>
    <mergeCell ref="B9:G9"/>
    <mergeCell ref="A11:G11"/>
    <mergeCell ref="B12:G12"/>
    <mergeCell ref="B13:G13"/>
    <mergeCell ref="A2:G2"/>
    <mergeCell ref="A3:G3"/>
    <mergeCell ref="A5:G5"/>
    <mergeCell ref="B6:G6"/>
    <mergeCell ref="B7:G7"/>
  </mergeCells>
  <pageMargins left="0.75" right="0.75" top="1" bottom="1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7C948"/>
  </sheetPr>
  <dimension ref="A1:H45"/>
  <sheetViews>
    <sheetView zoomScaleNormal="100" workbookViewId="0">
      <pane ySplit="5" topLeftCell="A38" activePane="bottomLeft" state="frozen"/>
      <selection pane="bottomLeft" activeCell="B10" sqref="B10"/>
    </sheetView>
  </sheetViews>
  <sheetFormatPr defaultColWidth="8.6640625" defaultRowHeight="14.4" x14ac:dyDescent="0.3"/>
  <cols>
    <col min="1" max="1" width="34" customWidth="1"/>
    <col min="2" max="2" width="15.5546875" style="64" customWidth="1"/>
    <col min="3" max="3" width="30.5546875" customWidth="1"/>
    <col min="4" max="4" width="18" customWidth="1"/>
    <col min="5" max="5" width="20" customWidth="1"/>
    <col min="6" max="7" width="16" customWidth="1"/>
    <col min="8" max="8" width="5" customWidth="1"/>
  </cols>
  <sheetData>
    <row r="1" spans="1:8" ht="7.5" customHeight="1" x14ac:dyDescent="0.3"/>
    <row r="2" spans="1:8" ht="31.5" customHeight="1" x14ac:dyDescent="0.3">
      <c r="A2" s="7" t="s">
        <v>12</v>
      </c>
      <c r="B2" s="7"/>
      <c r="C2" s="7"/>
      <c r="D2" s="7"/>
      <c r="E2" s="7"/>
      <c r="F2" s="7"/>
      <c r="G2" s="7"/>
      <c r="H2" s="7"/>
    </row>
    <row r="3" spans="1:8" ht="13.5" customHeight="1" x14ac:dyDescent="0.3">
      <c r="A3" s="6" t="s">
        <v>13</v>
      </c>
      <c r="B3" s="6"/>
      <c r="C3" s="6"/>
      <c r="D3" s="6"/>
      <c r="E3" s="6"/>
      <c r="F3" s="6"/>
      <c r="G3" s="6"/>
      <c r="H3" s="6"/>
    </row>
    <row r="4" spans="1:8" ht="7.5" customHeight="1" x14ac:dyDescent="0.3"/>
    <row r="5" spans="1:8" ht="19.5" customHeight="1" x14ac:dyDescent="0.3">
      <c r="A5" s="5" t="s">
        <v>14</v>
      </c>
      <c r="B5" s="5"/>
      <c r="C5" s="5"/>
      <c r="D5" s="5"/>
      <c r="E5" s="5"/>
      <c r="F5" s="5"/>
      <c r="G5" s="5"/>
      <c r="H5" s="5"/>
    </row>
    <row r="6" spans="1:8" ht="15.75" customHeight="1" x14ac:dyDescent="0.3">
      <c r="A6" s="18" t="s">
        <v>15</v>
      </c>
      <c r="B6" s="19" t="s">
        <v>16</v>
      </c>
      <c r="C6" s="19" t="s">
        <v>17</v>
      </c>
      <c r="D6" s="19"/>
      <c r="E6" s="19"/>
    </row>
    <row r="7" spans="1:8" ht="19.5" customHeight="1" x14ac:dyDescent="0.3">
      <c r="A7" s="20" t="s">
        <v>18</v>
      </c>
      <c r="B7" s="65"/>
      <c r="C7" s="4" t="s">
        <v>19</v>
      </c>
      <c r="D7" s="4"/>
      <c r="E7" s="4"/>
      <c r="F7" s="4"/>
      <c r="G7" s="4"/>
    </row>
    <row r="8" spans="1:8" ht="19.5" customHeight="1" x14ac:dyDescent="0.3">
      <c r="A8" s="21" t="s">
        <v>20</v>
      </c>
      <c r="B8" s="66">
        <v>10</v>
      </c>
      <c r="C8" s="3" t="s">
        <v>21</v>
      </c>
      <c r="D8" s="3"/>
      <c r="E8" s="3"/>
      <c r="F8" s="3"/>
      <c r="G8" s="3"/>
    </row>
    <row r="9" spans="1:8" ht="19.5" customHeight="1" x14ac:dyDescent="0.3">
      <c r="A9" s="20" t="s">
        <v>22</v>
      </c>
      <c r="B9" s="66">
        <v>20</v>
      </c>
      <c r="C9" s="4" t="s">
        <v>23</v>
      </c>
      <c r="D9" s="4"/>
      <c r="E9" s="4"/>
      <c r="F9" s="4"/>
      <c r="G9" s="4"/>
    </row>
    <row r="10" spans="1:8" ht="19.5" customHeight="1" x14ac:dyDescent="0.3">
      <c r="A10" s="21" t="s">
        <v>24</v>
      </c>
      <c r="B10" s="67">
        <v>175</v>
      </c>
      <c r="C10" s="3" t="s">
        <v>25</v>
      </c>
      <c r="D10" s="3"/>
      <c r="E10" s="3"/>
      <c r="F10" s="3"/>
      <c r="G10" s="3"/>
    </row>
    <row r="11" spans="1:8" ht="19.5" customHeight="1" x14ac:dyDescent="0.3">
      <c r="A11" s="20" t="s">
        <v>26</v>
      </c>
      <c r="B11" s="65"/>
      <c r="C11" s="4" t="s">
        <v>27</v>
      </c>
      <c r="D11" s="4"/>
      <c r="E11" s="4"/>
      <c r="F11" s="4"/>
      <c r="G11" s="4"/>
    </row>
    <row r="12" spans="1:8" ht="19.5" customHeight="1" x14ac:dyDescent="0.3">
      <c r="A12" s="21" t="s">
        <v>28</v>
      </c>
      <c r="B12" s="65"/>
      <c r="C12" s="3" t="s">
        <v>29</v>
      </c>
      <c r="D12" s="3"/>
      <c r="E12" s="3"/>
      <c r="F12" s="3"/>
      <c r="G12" s="3"/>
    </row>
    <row r="13" spans="1:8" ht="7.5" customHeight="1" x14ac:dyDescent="0.3"/>
    <row r="14" spans="1:8" ht="19.5" customHeight="1" x14ac:dyDescent="0.3">
      <c r="A14" s="5" t="s">
        <v>30</v>
      </c>
      <c r="B14" s="5"/>
      <c r="C14" s="5"/>
      <c r="D14" s="5"/>
      <c r="E14" s="5"/>
      <c r="F14" s="5"/>
      <c r="G14" s="5"/>
      <c r="H14" s="5"/>
    </row>
    <row r="15" spans="1:8" ht="15.75" customHeight="1" x14ac:dyDescent="0.3">
      <c r="A15" s="19" t="s">
        <v>31</v>
      </c>
      <c r="B15" s="19" t="s">
        <v>32</v>
      </c>
      <c r="C15" s="19" t="s">
        <v>33</v>
      </c>
      <c r="D15" s="19" t="s">
        <v>34</v>
      </c>
      <c r="E15" s="2" t="s">
        <v>35</v>
      </c>
      <c r="F15" s="2"/>
      <c r="G15" s="2"/>
    </row>
    <row r="16" spans="1:8" ht="37.200000000000003" customHeight="1" x14ac:dyDescent="0.3">
      <c r="A16" s="20" t="s">
        <v>36</v>
      </c>
      <c r="B16" s="66">
        <v>90</v>
      </c>
      <c r="C16" s="22">
        <v>38</v>
      </c>
      <c r="D16" s="23">
        <f>C16-B16</f>
        <v>-52</v>
      </c>
      <c r="E16" s="1" t="s">
        <v>37</v>
      </c>
      <c r="F16" s="1"/>
      <c r="G16" s="1"/>
    </row>
    <row r="17" spans="1:8" ht="37.200000000000003" customHeight="1" x14ac:dyDescent="0.3">
      <c r="A17" s="21" t="s">
        <v>38</v>
      </c>
      <c r="B17" s="68">
        <f>B9</f>
        <v>20</v>
      </c>
      <c r="C17" s="24">
        <f>B9</f>
        <v>20</v>
      </c>
      <c r="D17" s="23">
        <f>C17-B17</f>
        <v>0</v>
      </c>
      <c r="E17" s="56" t="s">
        <v>39</v>
      </c>
      <c r="F17" s="56"/>
      <c r="G17" s="56"/>
    </row>
    <row r="18" spans="1:8" ht="37.200000000000003" customHeight="1" x14ac:dyDescent="0.3">
      <c r="A18" s="25" t="s">
        <v>40</v>
      </c>
      <c r="B18" s="69"/>
      <c r="C18" s="24"/>
      <c r="D18" s="26">
        <f>(B16-C16)*B17</f>
        <v>1040</v>
      </c>
      <c r="E18" s="57" t="s">
        <v>41</v>
      </c>
      <c r="F18" s="57"/>
      <c r="G18" s="57"/>
    </row>
    <row r="19" spans="1:8" ht="37.200000000000003" customHeight="1" x14ac:dyDescent="0.3">
      <c r="A19" s="25" t="s">
        <v>42</v>
      </c>
      <c r="D19" s="27">
        <f>D18/60</f>
        <v>17.333333333333332</v>
      </c>
      <c r="E19" s="57" t="s">
        <v>43</v>
      </c>
      <c r="F19" s="57"/>
      <c r="G19" s="57"/>
    </row>
    <row r="20" spans="1:8" ht="7.5" customHeight="1" x14ac:dyDescent="0.3"/>
    <row r="21" spans="1:8" ht="19.5" customHeight="1" x14ac:dyDescent="0.3">
      <c r="A21" s="5" t="s">
        <v>44</v>
      </c>
      <c r="B21" s="5"/>
      <c r="C21" s="5"/>
      <c r="D21" s="5"/>
      <c r="E21" s="5"/>
      <c r="F21" s="5"/>
      <c r="G21" s="5"/>
      <c r="H21" s="5"/>
    </row>
    <row r="22" spans="1:8" ht="15.75" customHeight="1" x14ac:dyDescent="0.3">
      <c r="A22" s="19" t="s">
        <v>31</v>
      </c>
      <c r="B22" s="19" t="s">
        <v>32</v>
      </c>
      <c r="C22" s="19" t="s">
        <v>45</v>
      </c>
      <c r="D22" s="19" t="s">
        <v>34</v>
      </c>
      <c r="E22" s="2" t="s">
        <v>35</v>
      </c>
      <c r="F22" s="2"/>
      <c r="G22" s="2"/>
    </row>
    <row r="23" spans="1:8" ht="19.5" customHeight="1" x14ac:dyDescent="0.3">
      <c r="A23" s="20" t="s">
        <v>46</v>
      </c>
      <c r="B23" s="66">
        <v>800</v>
      </c>
      <c r="C23" s="22">
        <v>800</v>
      </c>
      <c r="D23" s="28">
        <f>C23-B23</f>
        <v>0</v>
      </c>
      <c r="E23" s="1" t="s">
        <v>47</v>
      </c>
      <c r="F23" s="1"/>
      <c r="G23" s="1"/>
    </row>
    <row r="24" spans="1:8" ht="19.5" customHeight="1" x14ac:dyDescent="0.3">
      <c r="A24" s="21" t="s">
        <v>48</v>
      </c>
      <c r="B24" s="70">
        <v>0.08</v>
      </c>
      <c r="C24" s="29">
        <v>0.05</v>
      </c>
      <c r="D24" s="30">
        <f>C24-B24</f>
        <v>-0.03</v>
      </c>
      <c r="E24" s="56" t="s">
        <v>49</v>
      </c>
      <c r="F24" s="56"/>
      <c r="G24" s="56"/>
    </row>
    <row r="25" spans="1:8" ht="19.5" customHeight="1" x14ac:dyDescent="0.3">
      <c r="A25" s="20" t="s">
        <v>50</v>
      </c>
      <c r="B25" s="66">
        <v>100</v>
      </c>
      <c r="C25" s="22">
        <v>175</v>
      </c>
      <c r="D25" s="28">
        <f>C25-B25</f>
        <v>75</v>
      </c>
      <c r="E25" s="1" t="s">
        <v>51</v>
      </c>
      <c r="F25" s="1"/>
      <c r="G25" s="1"/>
    </row>
    <row r="26" spans="1:8" ht="39.6" customHeight="1" x14ac:dyDescent="0.3">
      <c r="A26" s="21" t="s">
        <v>52</v>
      </c>
      <c r="B26" s="70">
        <v>0.4</v>
      </c>
      <c r="C26" s="29">
        <v>0.75</v>
      </c>
      <c r="D26" s="30">
        <f>C26-B26</f>
        <v>0.35</v>
      </c>
      <c r="E26" s="56" t="s">
        <v>53</v>
      </c>
      <c r="F26" s="56"/>
      <c r="G26" s="56"/>
    </row>
    <row r="27" spans="1:8" ht="34.799999999999997" customHeight="1" x14ac:dyDescent="0.3">
      <c r="A27" s="25" t="s">
        <v>54</v>
      </c>
      <c r="B27" s="71">
        <f>B23*B24*B25*B26</f>
        <v>2560</v>
      </c>
      <c r="C27" s="31">
        <f>C23*C24*C25*C26</f>
        <v>5250</v>
      </c>
      <c r="D27" s="31">
        <f>C27-B27</f>
        <v>2690</v>
      </c>
      <c r="E27" s="57" t="s">
        <v>55</v>
      </c>
      <c r="F27" s="57"/>
      <c r="G27" s="57"/>
    </row>
    <row r="28" spans="1:8" ht="7.5" customHeight="1" x14ac:dyDescent="0.3"/>
    <row r="29" spans="1:8" ht="19.5" customHeight="1" x14ac:dyDescent="0.3">
      <c r="A29" s="5" t="s">
        <v>56</v>
      </c>
      <c r="B29" s="5"/>
      <c r="C29" s="5"/>
      <c r="D29" s="5"/>
      <c r="E29" s="5"/>
      <c r="F29" s="5"/>
      <c r="G29" s="5"/>
      <c r="H29" s="5"/>
    </row>
    <row r="30" spans="1:8" ht="31.8" customHeight="1" x14ac:dyDescent="0.3">
      <c r="A30" s="19" t="s">
        <v>31</v>
      </c>
      <c r="B30" s="19" t="s">
        <v>57</v>
      </c>
      <c r="C30" s="19" t="s">
        <v>58</v>
      </c>
      <c r="D30" s="19" t="s">
        <v>34</v>
      </c>
      <c r="E30" s="2" t="s">
        <v>35</v>
      </c>
      <c r="F30" s="2"/>
      <c r="G30" s="2"/>
    </row>
    <row r="31" spans="1:8" ht="19.5" customHeight="1" x14ac:dyDescent="0.3">
      <c r="A31" s="20" t="s">
        <v>59</v>
      </c>
      <c r="B31" s="66">
        <v>2</v>
      </c>
      <c r="C31" s="22">
        <v>2</v>
      </c>
      <c r="D31" s="28">
        <f>C31-B31</f>
        <v>0</v>
      </c>
      <c r="E31" s="1" t="s">
        <v>60</v>
      </c>
      <c r="F31" s="1"/>
      <c r="G31" s="1"/>
    </row>
    <row r="32" spans="1:8" ht="33" customHeight="1" x14ac:dyDescent="0.3">
      <c r="A32" s="21" t="s">
        <v>61</v>
      </c>
      <c r="B32" s="66">
        <v>10</v>
      </c>
      <c r="C32" s="22">
        <v>6</v>
      </c>
      <c r="D32" s="28">
        <f>C32-B32</f>
        <v>-4</v>
      </c>
      <c r="E32" s="56" t="s">
        <v>62</v>
      </c>
      <c r="F32" s="56"/>
      <c r="G32" s="56"/>
    </row>
    <row r="33" spans="1:8" ht="33.6" customHeight="1" x14ac:dyDescent="0.3">
      <c r="A33" s="20" t="s">
        <v>63</v>
      </c>
      <c r="B33" s="67">
        <v>3500</v>
      </c>
      <c r="C33" s="32">
        <v>3500</v>
      </c>
      <c r="D33" s="33">
        <f>C33-B33</f>
        <v>0</v>
      </c>
      <c r="E33" s="1" t="s">
        <v>64</v>
      </c>
      <c r="F33" s="1"/>
      <c r="G33" s="1"/>
    </row>
    <row r="34" spans="1:8" ht="40.799999999999997" customHeight="1" x14ac:dyDescent="0.3">
      <c r="A34" s="25" t="s">
        <v>65</v>
      </c>
      <c r="D34" s="31">
        <f>B31*(B32-C32)*C33</f>
        <v>28000</v>
      </c>
      <c r="E34" s="57" t="s">
        <v>66</v>
      </c>
      <c r="F34" s="57"/>
      <c r="G34" s="57"/>
    </row>
    <row r="35" spans="1:8" ht="7.5" customHeight="1" x14ac:dyDescent="0.3"/>
    <row r="36" spans="1:8" ht="19.5" customHeight="1" x14ac:dyDescent="0.3">
      <c r="A36" s="5" t="s">
        <v>67</v>
      </c>
      <c r="B36" s="5"/>
      <c r="C36" s="5"/>
      <c r="D36" s="5"/>
      <c r="E36" s="5"/>
      <c r="F36" s="5"/>
      <c r="G36" s="5"/>
      <c r="H36" s="5"/>
    </row>
    <row r="37" spans="1:8" ht="39.6" customHeight="1" x14ac:dyDescent="0.3">
      <c r="A37" s="19" t="s">
        <v>31</v>
      </c>
      <c r="B37" s="19" t="s">
        <v>68</v>
      </c>
      <c r="C37" s="19" t="s">
        <v>69</v>
      </c>
      <c r="D37" s="2" t="s">
        <v>35</v>
      </c>
      <c r="E37" s="2"/>
      <c r="F37" s="2"/>
      <c r="G37" s="2"/>
    </row>
    <row r="38" spans="1:8" ht="31.8" customHeight="1" x14ac:dyDescent="0.3">
      <c r="A38" s="20" t="s">
        <v>70</v>
      </c>
      <c r="B38" s="67">
        <v>2500</v>
      </c>
      <c r="C38" s="32">
        <v>1800</v>
      </c>
      <c r="D38" s="1" t="s">
        <v>71</v>
      </c>
      <c r="E38" s="1"/>
      <c r="F38" s="1"/>
      <c r="G38" s="1"/>
    </row>
    <row r="39" spans="1:8" ht="31.8" customHeight="1" x14ac:dyDescent="0.3">
      <c r="A39" s="21" t="s">
        <v>72</v>
      </c>
      <c r="B39" s="67">
        <v>5000</v>
      </c>
      <c r="C39" s="32">
        <v>0</v>
      </c>
      <c r="D39" s="56" t="s">
        <v>73</v>
      </c>
      <c r="E39" s="56"/>
      <c r="F39" s="56"/>
      <c r="G39" s="56"/>
    </row>
    <row r="40" spans="1:8" ht="31.8" customHeight="1" x14ac:dyDescent="0.3">
      <c r="A40" s="20" t="s">
        <v>74</v>
      </c>
      <c r="B40" s="66">
        <v>400</v>
      </c>
      <c r="C40" s="22">
        <v>0</v>
      </c>
      <c r="D40" s="1" t="s">
        <v>75</v>
      </c>
      <c r="E40" s="1"/>
      <c r="F40" s="1"/>
      <c r="G40" s="1"/>
    </row>
    <row r="41" spans="1:8" ht="31.8" customHeight="1" x14ac:dyDescent="0.3">
      <c r="A41" s="21" t="s">
        <v>76</v>
      </c>
      <c r="B41" s="66">
        <v>20</v>
      </c>
      <c r="C41" s="22">
        <v>8</v>
      </c>
      <c r="D41" s="56" t="s">
        <v>77</v>
      </c>
      <c r="E41" s="56"/>
      <c r="F41" s="56"/>
      <c r="G41" s="56"/>
    </row>
    <row r="42" spans="1:8" ht="31.8" customHeight="1" x14ac:dyDescent="0.3">
      <c r="A42" s="20" t="s">
        <v>78</v>
      </c>
      <c r="B42" s="67">
        <v>25</v>
      </c>
      <c r="C42" s="32">
        <v>25</v>
      </c>
      <c r="D42" s="1" t="s">
        <v>79</v>
      </c>
      <c r="E42" s="1"/>
      <c r="F42" s="1"/>
      <c r="G42" s="1"/>
    </row>
    <row r="43" spans="1:8" ht="30.6" customHeight="1" x14ac:dyDescent="0.3">
      <c r="A43" s="25" t="s">
        <v>80</v>
      </c>
      <c r="B43" s="71">
        <f>B41*B42</f>
        <v>500</v>
      </c>
      <c r="C43" s="31">
        <f>C41*C42</f>
        <v>200</v>
      </c>
      <c r="D43" s="57" t="s">
        <v>81</v>
      </c>
      <c r="E43" s="57"/>
      <c r="F43" s="57"/>
      <c r="G43" s="57"/>
    </row>
    <row r="44" spans="1:8" ht="36.6" customHeight="1" x14ac:dyDescent="0.3">
      <c r="A44" s="25" t="s">
        <v>82</v>
      </c>
      <c r="B44" s="71">
        <f>B38+B40+B43</f>
        <v>3400</v>
      </c>
      <c r="C44" s="31">
        <f>C38+C40+C43</f>
        <v>2000</v>
      </c>
      <c r="D44" s="57" t="s">
        <v>83</v>
      </c>
      <c r="E44" s="57"/>
      <c r="F44" s="57"/>
      <c r="G44" s="57"/>
    </row>
    <row r="45" spans="1:8" ht="7.5" customHeight="1" x14ac:dyDescent="0.3"/>
  </sheetData>
  <mergeCells count="37">
    <mergeCell ref="D43:G43"/>
    <mergeCell ref="D44:G44"/>
    <mergeCell ref="D38:G38"/>
    <mergeCell ref="D39:G39"/>
    <mergeCell ref="D40:G40"/>
    <mergeCell ref="D41:G41"/>
    <mergeCell ref="D42:G42"/>
    <mergeCell ref="E32:G32"/>
    <mergeCell ref="E33:G33"/>
    <mergeCell ref="E34:G34"/>
    <mergeCell ref="A36:H36"/>
    <mergeCell ref="D37:G37"/>
    <mergeCell ref="E26:G26"/>
    <mergeCell ref="E27:G27"/>
    <mergeCell ref="A29:H29"/>
    <mergeCell ref="E30:G30"/>
    <mergeCell ref="E31:G31"/>
    <mergeCell ref="A21:H21"/>
    <mergeCell ref="E22:G22"/>
    <mergeCell ref="E23:G23"/>
    <mergeCell ref="E24:G24"/>
    <mergeCell ref="E25:G25"/>
    <mergeCell ref="E15:G15"/>
    <mergeCell ref="E16:G16"/>
    <mergeCell ref="E17:G17"/>
    <mergeCell ref="E18:G18"/>
    <mergeCell ref="E19:G19"/>
    <mergeCell ref="C9:G9"/>
    <mergeCell ref="C10:G10"/>
    <mergeCell ref="C11:G11"/>
    <mergeCell ref="C12:G12"/>
    <mergeCell ref="A14:H14"/>
    <mergeCell ref="A2:H2"/>
    <mergeCell ref="A3:H3"/>
    <mergeCell ref="A5:H5"/>
    <mergeCell ref="C7:G7"/>
    <mergeCell ref="C8:G8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838F"/>
  </sheetPr>
  <dimension ref="A1:H33"/>
  <sheetViews>
    <sheetView zoomScaleNormal="100" workbookViewId="0">
      <pane ySplit="4" topLeftCell="A20" activePane="bottomLeft" state="frozen"/>
      <selection pane="bottomLeft" activeCell="B10" sqref="B10"/>
    </sheetView>
  </sheetViews>
  <sheetFormatPr defaultColWidth="8.6640625" defaultRowHeight="14.4" x14ac:dyDescent="0.3"/>
  <cols>
    <col min="1" max="1" width="36" customWidth="1"/>
    <col min="2" max="5" width="22" customWidth="1"/>
    <col min="6" max="7" width="10" customWidth="1"/>
    <col min="8" max="8" width="5" customWidth="1"/>
  </cols>
  <sheetData>
    <row r="1" spans="1:8" ht="7.5" customHeight="1" x14ac:dyDescent="0.3"/>
    <row r="2" spans="1:8" ht="33.75" customHeight="1" x14ac:dyDescent="0.3">
      <c r="A2" s="7" t="s">
        <v>84</v>
      </c>
      <c r="B2" s="7"/>
      <c r="C2" s="7"/>
      <c r="D2" s="7"/>
      <c r="E2" s="7"/>
      <c r="F2" s="7"/>
      <c r="G2" s="7"/>
      <c r="H2" s="7"/>
    </row>
    <row r="3" spans="1:8" ht="13.5" customHeight="1" x14ac:dyDescent="0.3">
      <c r="A3" s="6" t="s">
        <v>85</v>
      </c>
      <c r="B3" s="6"/>
      <c r="C3" s="6"/>
      <c r="D3" s="6"/>
      <c r="E3" s="6"/>
      <c r="F3" s="6"/>
      <c r="G3" s="6"/>
      <c r="H3" s="6"/>
    </row>
    <row r="4" spans="1:8" ht="7.5" customHeight="1" x14ac:dyDescent="0.3"/>
    <row r="5" spans="1:8" ht="19.5" customHeight="1" x14ac:dyDescent="0.3">
      <c r="A5" s="5" t="s">
        <v>86</v>
      </c>
      <c r="B5" s="5"/>
      <c r="C5" s="5"/>
      <c r="D5" s="5"/>
      <c r="E5" s="5"/>
      <c r="F5" s="5"/>
      <c r="G5" s="5"/>
      <c r="H5" s="5"/>
    </row>
    <row r="6" spans="1:8" ht="15.75" customHeight="1" x14ac:dyDescent="0.3">
      <c r="A6" s="19" t="s">
        <v>87</v>
      </c>
      <c r="B6" s="19" t="s">
        <v>88</v>
      </c>
      <c r="C6" s="2" t="s">
        <v>89</v>
      </c>
      <c r="D6" s="2"/>
      <c r="E6" s="2"/>
      <c r="F6" s="2"/>
      <c r="G6" s="2"/>
      <c r="H6" s="2"/>
    </row>
    <row r="7" spans="1:8" ht="35.4" customHeight="1" x14ac:dyDescent="0.3">
      <c r="A7" s="34" t="s">
        <v>90</v>
      </c>
      <c r="B7" s="35">
        <f>'Practice Inputs'!D19*'Practice Inputs'!B8*52</f>
        <v>9013.3333333333321</v>
      </c>
      <c r="C7" s="1" t="s">
        <v>91</v>
      </c>
      <c r="D7" s="1"/>
      <c r="E7" s="1"/>
      <c r="F7" s="1"/>
      <c r="G7" s="1"/>
      <c r="H7" s="1"/>
    </row>
    <row r="8" spans="1:8" ht="35.4" customHeight="1" x14ac:dyDescent="0.3">
      <c r="A8" s="34" t="s">
        <v>92</v>
      </c>
      <c r="B8" s="36">
        <f>INT(B7*60/38)</f>
        <v>14231</v>
      </c>
      <c r="C8" s="1" t="s">
        <v>93</v>
      </c>
      <c r="D8" s="1"/>
      <c r="E8" s="1"/>
      <c r="F8" s="1"/>
      <c r="G8" s="1"/>
      <c r="H8" s="1"/>
    </row>
    <row r="9" spans="1:8" ht="35.4" customHeight="1" x14ac:dyDescent="0.3">
      <c r="A9" s="25" t="s">
        <v>94</v>
      </c>
      <c r="B9" s="31">
        <f>B8*'Practice Inputs'!B10</f>
        <v>2490425</v>
      </c>
      <c r="C9" s="58" t="s">
        <v>95</v>
      </c>
      <c r="D9" s="58"/>
      <c r="E9" s="58"/>
      <c r="F9" s="58"/>
      <c r="G9" s="58"/>
      <c r="H9" s="58"/>
    </row>
    <row r="10" spans="1:8" ht="6" customHeight="1" x14ac:dyDescent="0.3"/>
    <row r="11" spans="1:8" ht="19.5" customHeight="1" x14ac:dyDescent="0.3">
      <c r="A11" s="5" t="s">
        <v>96</v>
      </c>
      <c r="B11" s="5"/>
      <c r="C11" s="5"/>
      <c r="D11" s="5"/>
      <c r="E11" s="5"/>
      <c r="F11" s="5"/>
      <c r="G11" s="5"/>
      <c r="H11" s="5"/>
    </row>
    <row r="12" spans="1:8" ht="15.75" customHeight="1" x14ac:dyDescent="0.3">
      <c r="A12" s="19" t="s">
        <v>87</v>
      </c>
      <c r="B12" s="19" t="s">
        <v>88</v>
      </c>
      <c r="C12" s="2" t="s">
        <v>89</v>
      </c>
      <c r="D12" s="2"/>
      <c r="E12" s="2"/>
      <c r="F12" s="2"/>
      <c r="G12" s="2"/>
      <c r="H12" s="2"/>
    </row>
    <row r="13" spans="1:8" ht="38.4" customHeight="1" x14ac:dyDescent="0.3">
      <c r="A13" s="34" t="s">
        <v>97</v>
      </c>
      <c r="B13" s="37">
        <f>'Practice Inputs'!D27</f>
        <v>2690</v>
      </c>
      <c r="C13" s="1" t="s">
        <v>98</v>
      </c>
      <c r="D13" s="1"/>
      <c r="E13" s="1"/>
      <c r="F13" s="1"/>
      <c r="G13" s="1"/>
      <c r="H13" s="1"/>
    </row>
    <row r="14" spans="1:8" ht="38.4" customHeight="1" x14ac:dyDescent="0.3">
      <c r="A14" s="25" t="s">
        <v>99</v>
      </c>
      <c r="B14" s="31">
        <f>B13*12</f>
        <v>32280</v>
      </c>
      <c r="C14" s="58" t="s">
        <v>100</v>
      </c>
      <c r="D14" s="58"/>
      <c r="E14" s="58"/>
      <c r="F14" s="58"/>
      <c r="G14" s="58"/>
      <c r="H14" s="58"/>
    </row>
    <row r="15" spans="1:8" ht="6" customHeight="1" x14ac:dyDescent="0.3"/>
    <row r="16" spans="1:8" ht="19.5" customHeight="1" x14ac:dyDescent="0.3">
      <c r="A16" s="5" t="s">
        <v>101</v>
      </c>
      <c r="B16" s="5"/>
      <c r="C16" s="5"/>
      <c r="D16" s="5"/>
      <c r="E16" s="5"/>
      <c r="F16" s="5"/>
      <c r="G16" s="5"/>
      <c r="H16" s="5"/>
    </row>
    <row r="17" spans="1:8" ht="15.75" customHeight="1" x14ac:dyDescent="0.3">
      <c r="A17" s="19" t="s">
        <v>87</v>
      </c>
      <c r="B17" s="19" t="s">
        <v>88</v>
      </c>
      <c r="C17" s="2" t="s">
        <v>89</v>
      </c>
      <c r="D17" s="2"/>
      <c r="E17" s="2"/>
      <c r="F17" s="2"/>
      <c r="G17" s="2"/>
      <c r="H17" s="2"/>
    </row>
    <row r="18" spans="1:8" ht="31.2" customHeight="1" x14ac:dyDescent="0.3">
      <c r="A18" s="25" t="s">
        <v>102</v>
      </c>
      <c r="B18" s="31">
        <f>'Practice Inputs'!D34</f>
        <v>28000</v>
      </c>
      <c r="C18" s="58" t="s">
        <v>103</v>
      </c>
      <c r="D18" s="58"/>
      <c r="E18" s="58"/>
      <c r="F18" s="58"/>
      <c r="G18" s="58"/>
      <c r="H18" s="58"/>
    </row>
    <row r="19" spans="1:8" ht="6" customHeight="1" x14ac:dyDescent="0.3"/>
    <row r="20" spans="1:8" ht="19.5" customHeight="1" x14ac:dyDescent="0.3">
      <c r="A20" s="5" t="s">
        <v>104</v>
      </c>
      <c r="B20" s="5"/>
      <c r="C20" s="5"/>
      <c r="D20" s="5"/>
      <c r="E20" s="5"/>
      <c r="F20" s="5"/>
      <c r="G20" s="5"/>
      <c r="H20" s="5"/>
    </row>
    <row r="21" spans="1:8" ht="15.75" customHeight="1" x14ac:dyDescent="0.3">
      <c r="A21" s="19" t="s">
        <v>87</v>
      </c>
      <c r="B21" s="19" t="s">
        <v>88</v>
      </c>
      <c r="C21" s="2" t="s">
        <v>89</v>
      </c>
      <c r="D21" s="2"/>
      <c r="E21" s="2"/>
      <c r="F21" s="2"/>
      <c r="G21" s="2"/>
      <c r="H21" s="2"/>
    </row>
    <row r="22" spans="1:8" ht="47.4" customHeight="1" x14ac:dyDescent="0.3">
      <c r="A22" s="34" t="s">
        <v>105</v>
      </c>
      <c r="B22" s="37">
        <f>('Practice Inputs'!B44-'Practice Inputs'!C44)*12</f>
        <v>16800</v>
      </c>
      <c r="C22" s="1" t="s">
        <v>106</v>
      </c>
      <c r="D22" s="1"/>
      <c r="E22" s="1"/>
      <c r="F22" s="1"/>
      <c r="G22" s="1"/>
      <c r="H22" s="1"/>
    </row>
    <row r="23" spans="1:8" ht="47.4" customHeight="1" x14ac:dyDescent="0.3">
      <c r="A23" s="34" t="s">
        <v>107</v>
      </c>
      <c r="B23" s="38">
        <f>-'Practice Inputs'!B39</f>
        <v>-5000</v>
      </c>
      <c r="C23" s="1" t="s">
        <v>108</v>
      </c>
      <c r="D23" s="1"/>
      <c r="E23" s="1"/>
      <c r="F23" s="1"/>
      <c r="G23" s="1"/>
      <c r="H23" s="1"/>
    </row>
    <row r="24" spans="1:8" ht="47.4" customHeight="1" x14ac:dyDescent="0.3">
      <c r="A24" s="25" t="s">
        <v>109</v>
      </c>
      <c r="B24" s="31">
        <f>B22+B23</f>
        <v>11800</v>
      </c>
      <c r="C24" s="58" t="s">
        <v>110</v>
      </c>
      <c r="D24" s="58"/>
      <c r="E24" s="58"/>
      <c r="F24" s="58"/>
      <c r="G24" s="58"/>
      <c r="H24" s="58"/>
    </row>
    <row r="25" spans="1:8" ht="9.75" customHeight="1" x14ac:dyDescent="0.3"/>
    <row r="26" spans="1:8" ht="19.5" customHeight="1" x14ac:dyDescent="0.3">
      <c r="A26" s="59" t="s">
        <v>111</v>
      </c>
      <c r="B26" s="59"/>
      <c r="C26" s="59"/>
      <c r="D26" s="59"/>
      <c r="E26" s="59"/>
      <c r="F26" s="59"/>
      <c r="G26" s="59"/>
      <c r="H26" s="59"/>
    </row>
    <row r="27" spans="1:8" ht="36" customHeight="1" x14ac:dyDescent="0.3">
      <c r="A27" s="39" t="s">
        <v>112</v>
      </c>
      <c r="B27" s="40">
        <f>B9+B14+B18+B24</f>
        <v>2562505</v>
      </c>
      <c r="C27" s="60" t="s">
        <v>113</v>
      </c>
      <c r="D27" s="60"/>
      <c r="E27" s="60"/>
      <c r="F27" s="60"/>
      <c r="G27" s="60"/>
      <c r="H27" s="60"/>
    </row>
    <row r="28" spans="1:8" ht="7.5" customHeight="1" x14ac:dyDescent="0.3"/>
    <row r="29" spans="1:8" ht="19.5" customHeight="1" x14ac:dyDescent="0.3">
      <c r="A29" s="5" t="s">
        <v>114</v>
      </c>
      <c r="B29" s="5"/>
      <c r="C29" s="5"/>
      <c r="D29" s="5"/>
      <c r="E29" s="5"/>
      <c r="F29" s="5"/>
      <c r="G29" s="5"/>
      <c r="H29" s="5"/>
    </row>
    <row r="30" spans="1:8" ht="28.2" customHeight="1" x14ac:dyDescent="0.3">
      <c r="A30" s="20" t="s">
        <v>115</v>
      </c>
      <c r="B30" s="41">
        <f>B27/12</f>
        <v>213542.08333333334</v>
      </c>
      <c r="C30" s="1" t="s">
        <v>116</v>
      </c>
      <c r="D30" s="1"/>
      <c r="E30" s="1"/>
      <c r="F30" s="1"/>
      <c r="G30" s="1"/>
      <c r="H30" s="1"/>
    </row>
    <row r="31" spans="1:8" ht="34.799999999999997" customHeight="1" x14ac:dyDescent="0.3">
      <c r="A31" s="21" t="s">
        <v>117</v>
      </c>
      <c r="B31" s="42">
        <f>IFERROR('Practice Inputs'!B39/(B27/12),0)</f>
        <v>2.3414588459339591E-2</v>
      </c>
      <c r="C31" s="56" t="s">
        <v>118</v>
      </c>
      <c r="D31" s="56"/>
      <c r="E31" s="56"/>
      <c r="F31" s="56"/>
      <c r="G31" s="56"/>
      <c r="H31" s="56"/>
    </row>
    <row r="32" spans="1:8" ht="9.75" customHeight="1" x14ac:dyDescent="0.3"/>
    <row r="33" spans="1:8" ht="13.5" customHeight="1" x14ac:dyDescent="0.3">
      <c r="A33" s="61" t="s">
        <v>119</v>
      </c>
      <c r="B33" s="61"/>
      <c r="C33" s="61"/>
      <c r="D33" s="61"/>
      <c r="E33" s="61"/>
      <c r="F33" s="61"/>
      <c r="G33" s="61"/>
      <c r="H33" s="61"/>
    </row>
  </sheetData>
  <mergeCells count="25">
    <mergeCell ref="C27:H27"/>
    <mergeCell ref="A29:H29"/>
    <mergeCell ref="C30:H30"/>
    <mergeCell ref="C31:H31"/>
    <mergeCell ref="A33:H33"/>
    <mergeCell ref="C21:H21"/>
    <mergeCell ref="C22:H22"/>
    <mergeCell ref="C23:H23"/>
    <mergeCell ref="C24:H24"/>
    <mergeCell ref="A26:H26"/>
    <mergeCell ref="C14:H14"/>
    <mergeCell ref="A16:H16"/>
    <mergeCell ref="C17:H17"/>
    <mergeCell ref="C18:H18"/>
    <mergeCell ref="A20:H20"/>
    <mergeCell ref="C8:H8"/>
    <mergeCell ref="C9:H9"/>
    <mergeCell ref="A11:H11"/>
    <mergeCell ref="C12:H12"/>
    <mergeCell ref="C13:H13"/>
    <mergeCell ref="A2:H2"/>
    <mergeCell ref="A3:H3"/>
    <mergeCell ref="A5:H5"/>
    <mergeCell ref="C6:H6"/>
    <mergeCell ref="C7:H7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888888"/>
  </sheetPr>
  <dimension ref="A1:H27"/>
  <sheetViews>
    <sheetView zoomScaleNormal="100" workbookViewId="0">
      <selection activeCell="C22" sqref="C22"/>
    </sheetView>
  </sheetViews>
  <sheetFormatPr defaultColWidth="8.6640625" defaultRowHeight="14.4" x14ac:dyDescent="0.3"/>
  <cols>
    <col min="1" max="2" width="30" customWidth="1"/>
    <col min="3" max="5" width="16" customWidth="1"/>
    <col min="6" max="7" width="10" customWidth="1"/>
    <col min="8" max="8" width="5" customWidth="1"/>
  </cols>
  <sheetData>
    <row r="1" spans="1:8" ht="7.5" customHeight="1" x14ac:dyDescent="0.3"/>
    <row r="2" spans="1:8" ht="31.5" customHeight="1" x14ac:dyDescent="0.3">
      <c r="A2" s="7" t="s">
        <v>120</v>
      </c>
      <c r="B2" s="7"/>
      <c r="C2" s="7"/>
      <c r="D2" s="7"/>
      <c r="E2" s="7"/>
      <c r="F2" s="7"/>
      <c r="G2" s="7"/>
      <c r="H2" s="7"/>
    </row>
    <row r="3" spans="1:8" ht="13.5" customHeight="1" x14ac:dyDescent="0.3">
      <c r="A3" s="6" t="s">
        <v>121</v>
      </c>
      <c r="B3" s="6"/>
      <c r="C3" s="6"/>
      <c r="D3" s="6"/>
      <c r="E3" s="6"/>
      <c r="F3" s="6"/>
      <c r="G3" s="6"/>
      <c r="H3" s="6"/>
    </row>
    <row r="4" spans="1:8" ht="7.5" customHeight="1" x14ac:dyDescent="0.3"/>
    <row r="5" spans="1:8" ht="19.5" customHeight="1" x14ac:dyDescent="0.3">
      <c r="A5" s="5" t="s">
        <v>122</v>
      </c>
      <c r="B5" s="5"/>
      <c r="C5" s="5"/>
      <c r="D5" s="5"/>
      <c r="E5" s="5"/>
      <c r="F5" s="5"/>
      <c r="G5" s="5"/>
      <c r="H5" s="5"/>
    </row>
    <row r="6" spans="1:8" ht="18" customHeight="1" x14ac:dyDescent="0.3">
      <c r="A6" s="43" t="s">
        <v>18</v>
      </c>
      <c r="B6" s="44" t="str">
        <f>'Practice Inputs'!B6</f>
        <v>Your Value</v>
      </c>
    </row>
    <row r="7" spans="1:8" ht="18" customHeight="1" x14ac:dyDescent="0.3">
      <c r="A7" s="45" t="s">
        <v>123</v>
      </c>
      <c r="B7" s="46">
        <f>'Practice Inputs'!B7</f>
        <v>0</v>
      </c>
    </row>
    <row r="8" spans="1:8" ht="35.4" customHeight="1" x14ac:dyDescent="0.3">
      <c r="A8" s="43" t="s">
        <v>124</v>
      </c>
      <c r="B8" s="47">
        <f>'Practice Inputs'!B8</f>
        <v>10</v>
      </c>
    </row>
    <row r="9" spans="1:8" ht="18" customHeight="1" x14ac:dyDescent="0.3">
      <c r="A9" s="45" t="s">
        <v>125</v>
      </c>
      <c r="B9" s="48">
        <f>'Practice Inputs'!B9</f>
        <v>20</v>
      </c>
    </row>
    <row r="10" spans="1:8" ht="18" customHeight="1" x14ac:dyDescent="0.3">
      <c r="A10" s="43" t="s">
        <v>126</v>
      </c>
      <c r="B10" s="49">
        <f>'Practice Inputs'!B10</f>
        <v>175</v>
      </c>
    </row>
    <row r="11" spans="1:8" ht="18" customHeight="1" x14ac:dyDescent="0.3">
      <c r="A11" s="45" t="s">
        <v>127</v>
      </c>
      <c r="B11" s="46">
        <f>'Practice Inputs'!B11</f>
        <v>0</v>
      </c>
    </row>
    <row r="12" spans="1:8" ht="7.5" customHeight="1" x14ac:dyDescent="0.3"/>
    <row r="13" spans="1:8" ht="19.5" customHeight="1" x14ac:dyDescent="0.3">
      <c r="A13" s="5" t="s">
        <v>128</v>
      </c>
      <c r="B13" s="5"/>
      <c r="C13" s="5"/>
      <c r="D13" s="5"/>
      <c r="E13" s="5"/>
      <c r="F13" s="5"/>
      <c r="G13" s="5"/>
      <c r="H13" s="5"/>
    </row>
    <row r="14" spans="1:8" ht="37.200000000000003" customHeight="1" x14ac:dyDescent="0.3">
      <c r="A14" s="20" t="s">
        <v>129</v>
      </c>
      <c r="B14" s="50">
        <f>'ROI Summary'!B9</f>
        <v>2490425</v>
      </c>
    </row>
    <row r="15" spans="1:8" ht="37.200000000000003" customHeight="1" x14ac:dyDescent="0.3">
      <c r="A15" s="21" t="s">
        <v>130</v>
      </c>
      <c r="B15" s="51">
        <f>'ROI Summary'!B14</f>
        <v>32280</v>
      </c>
    </row>
    <row r="16" spans="1:8" ht="37.200000000000003" customHeight="1" x14ac:dyDescent="0.3">
      <c r="A16" s="20" t="s">
        <v>102</v>
      </c>
      <c r="B16" s="50">
        <f>'ROI Summary'!B18</f>
        <v>28000</v>
      </c>
    </row>
    <row r="17" spans="1:8" ht="37.200000000000003" customHeight="1" x14ac:dyDescent="0.3">
      <c r="A17" s="21" t="s">
        <v>109</v>
      </c>
      <c r="B17" s="51">
        <f>'ROI Summary'!B24</f>
        <v>11800</v>
      </c>
    </row>
    <row r="18" spans="1:8" ht="37.200000000000003" customHeight="1" x14ac:dyDescent="0.3">
      <c r="A18" s="52" t="s">
        <v>131</v>
      </c>
      <c r="B18" s="53">
        <f>'ROI Summary'!B27</f>
        <v>2562505</v>
      </c>
    </row>
    <row r="19" spans="1:8" ht="7.5" customHeight="1" x14ac:dyDescent="0.3"/>
    <row r="20" spans="1:8" ht="19.5" customHeight="1" x14ac:dyDescent="0.3">
      <c r="A20" s="5" t="s">
        <v>132</v>
      </c>
      <c r="B20" s="5"/>
      <c r="C20" s="5"/>
      <c r="D20" s="5"/>
      <c r="E20" s="5"/>
      <c r="F20" s="5"/>
      <c r="G20" s="5"/>
      <c r="H20" s="5"/>
    </row>
    <row r="21" spans="1:8" ht="37.200000000000003" customHeight="1" x14ac:dyDescent="0.3">
      <c r="A21" s="20" t="s">
        <v>133</v>
      </c>
      <c r="B21" s="36">
        <f>'Practice Inputs'!B23</f>
        <v>800</v>
      </c>
    </row>
    <row r="22" spans="1:8" ht="37.200000000000003" customHeight="1" x14ac:dyDescent="0.3">
      <c r="A22" s="21" t="s">
        <v>134</v>
      </c>
      <c r="B22" s="54">
        <f>'Practice Inputs'!B24</f>
        <v>0.08</v>
      </c>
    </row>
    <row r="23" spans="1:8" ht="37.200000000000003" customHeight="1" x14ac:dyDescent="0.3">
      <c r="A23" s="20" t="s">
        <v>135</v>
      </c>
      <c r="B23" s="36">
        <f>'Practice Inputs'!B16</f>
        <v>90</v>
      </c>
    </row>
    <row r="24" spans="1:8" ht="37.200000000000003" customHeight="1" x14ac:dyDescent="0.3">
      <c r="A24" s="21" t="s">
        <v>136</v>
      </c>
      <c r="B24" s="55">
        <f>'Practice Inputs'!B31</f>
        <v>2</v>
      </c>
    </row>
    <row r="25" spans="1:8" ht="37.200000000000003" customHeight="1" x14ac:dyDescent="0.3">
      <c r="A25" s="20" t="s">
        <v>137</v>
      </c>
      <c r="B25" s="37">
        <f>'Practice Inputs'!B38</f>
        <v>2500</v>
      </c>
    </row>
    <row r="26" spans="1:8" ht="9.75" customHeight="1" x14ac:dyDescent="0.3"/>
    <row r="27" spans="1:8" ht="13.5" customHeight="1" x14ac:dyDescent="0.3">
      <c r="A27" s="61" t="s">
        <v>138</v>
      </c>
      <c r="B27" s="61"/>
      <c r="C27" s="61"/>
      <c r="D27" s="61"/>
      <c r="E27" s="61"/>
      <c r="F27" s="61"/>
      <c r="G27" s="61"/>
      <c r="H27" s="61"/>
    </row>
  </sheetData>
  <mergeCells count="6">
    <mergeCell ref="A27:H27"/>
    <mergeCell ref="A2:H2"/>
    <mergeCell ref="A3:H3"/>
    <mergeCell ref="A5:H5"/>
    <mergeCell ref="A13:H13"/>
    <mergeCell ref="A20:H20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Practice Inputs</vt:lpstr>
      <vt:lpstr>ROI Summary</vt:lpstr>
      <vt:lpstr>Sales Handoff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Brad Johnson</cp:lastModifiedBy>
  <cp:revision>0</cp:revision>
  <dcterms:created xsi:type="dcterms:W3CDTF">2026-06-18T21:56:46Z</dcterms:created>
  <dcterms:modified xsi:type="dcterms:W3CDTF">2026-06-18T22:08:49Z</dcterms:modified>
  <dc:language>en-US</dc:language>
</cp:coreProperties>
</file>